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640" windowHeight="9690" activeTab="0"/>
  </bookViews>
  <sheets>
    <sheet name="обложка" sheetId="1" r:id="rId1"/>
    <sheet name="инструкция" sheetId="2" r:id="rId2"/>
    <sheet name="вопрос 1" sheetId="3" r:id="rId3"/>
    <sheet name="вопрос 2" sheetId="4" r:id="rId4"/>
    <sheet name="вопрос 3" sheetId="5" r:id="rId5"/>
    <sheet name="вопрос 4" sheetId="6" r:id="rId6"/>
    <sheet name="вопрос 5" sheetId="7" r:id="rId7"/>
    <sheet name="вопрос 6" sheetId="8" r:id="rId8"/>
    <sheet name="вопрос 7" sheetId="9" r:id="rId9"/>
    <sheet name="вопрос 8" sheetId="10" r:id="rId10"/>
    <sheet name="вопрос 9" sheetId="11" r:id="rId11"/>
    <sheet name="вопрос 10" sheetId="12" r:id="rId12"/>
    <sheet name="ответы" sheetId="13" state="hidden" r:id="rId13"/>
    <sheet name="результат" sheetId="14" r:id="rId14"/>
  </sheets>
  <definedNames/>
  <calcPr fullCalcOnLoad="1"/>
</workbook>
</file>

<file path=xl/sharedStrings.xml><?xml version="1.0" encoding="utf-8"?>
<sst xmlns="http://schemas.openxmlformats.org/spreadsheetml/2006/main" count="111" uniqueCount="85">
  <si>
    <t>2. Переходите последовательно от вопроса к вопросу, нажимая кнопку с соответствующим номером.</t>
  </si>
  <si>
    <t>3. Внимательно читайте задания.</t>
  </si>
  <si>
    <t>ИНСТРУКЦИЯ</t>
  </si>
  <si>
    <t>1. Перед началом работы нажмите кнопку "Начать тест".</t>
  </si>
  <si>
    <t>ВОПРОС 1</t>
  </si>
  <si>
    <t xml:space="preserve">КИЕВСКАЯ РУСЬ </t>
  </si>
  <si>
    <t>Выберете  правильный ответ из числа предложенных</t>
  </si>
  <si>
    <t>Торговый путь на Руси в Арабский халифат шел:</t>
  </si>
  <si>
    <t>по Волге</t>
  </si>
  <si>
    <t>ВОПРОС 2</t>
  </si>
  <si>
    <t>Древнерусскими городами управляли:</t>
  </si>
  <si>
    <t>ВОПРОС 3</t>
  </si>
  <si>
    <t>В IX веке на Руси появились кочевники:</t>
  </si>
  <si>
    <t>ВОПРОС 4</t>
  </si>
  <si>
    <t xml:space="preserve"> Закуп – это           </t>
  </si>
  <si>
    <t>а) одно из названий южных славян;</t>
  </si>
  <si>
    <t>б) общинники, потерявшие средства производства;</t>
  </si>
  <si>
    <t>в) раб</t>
  </si>
  <si>
    <t>Напишите  букву правильного варианта</t>
  </si>
  <si>
    <t>ВОПРОС 5</t>
  </si>
  <si>
    <t xml:space="preserve">Почему естественной границей расселения восточных славян на востоке явилась граница леса и степи?     </t>
  </si>
  <si>
    <t>Введите правильный ответ</t>
  </si>
  <si>
    <t>ВОПРОС 6</t>
  </si>
  <si>
    <t>Кто за кем княжил на Руси:</t>
  </si>
  <si>
    <t>Введите последовательность цифр</t>
  </si>
  <si>
    <t>1. Ярослав Мудрый</t>
  </si>
  <si>
    <t>2. Святослав</t>
  </si>
  <si>
    <t>3. Игорь</t>
  </si>
  <si>
    <t>4. Владимир Мономах</t>
  </si>
  <si>
    <t xml:space="preserve">5. Владимир I </t>
  </si>
  <si>
    <t xml:space="preserve">6. Олег </t>
  </si>
  <si>
    <t>ВОПРОС 7</t>
  </si>
  <si>
    <t>Соотнесите даты и события:</t>
  </si>
  <si>
    <t>а) 862 год</t>
  </si>
  <si>
    <t>б) 882 год</t>
  </si>
  <si>
    <t>в) 915 год</t>
  </si>
  <si>
    <t>1) захват Киева Олегом</t>
  </si>
  <si>
    <t>2) появление печенегов</t>
  </si>
  <si>
    <t>3) призвание Рюрика</t>
  </si>
  <si>
    <t>а)</t>
  </si>
  <si>
    <t>б)</t>
  </si>
  <si>
    <t>в)</t>
  </si>
  <si>
    <t>ВОПРОС 8</t>
  </si>
  <si>
    <t xml:space="preserve">Основными занятиями  населения Древней Руси были </t>
  </si>
  <si>
    <t>земледелие</t>
  </si>
  <si>
    <t>скотоводство</t>
  </si>
  <si>
    <t>огородничество</t>
  </si>
  <si>
    <t>шелководство</t>
  </si>
  <si>
    <t>ремесло</t>
  </si>
  <si>
    <t>виноградарство</t>
  </si>
  <si>
    <t>Выберите правильные ответы</t>
  </si>
  <si>
    <t>ВОПРОС 9</t>
  </si>
  <si>
    <t>Выберите правильный ответ</t>
  </si>
  <si>
    <t xml:space="preserve">Ремесленник – это   
</t>
  </si>
  <si>
    <t>а) производитель, занимающийся изготовлением каких-либо изделий или орудий труда ручным способом</t>
  </si>
  <si>
    <t>б) человек, превратившийся в чью-либо собственность;</t>
  </si>
  <si>
    <t>в) мечник</t>
  </si>
  <si>
    <t>ВОПРОС 10</t>
  </si>
  <si>
    <t xml:space="preserve">Назовите основные части «Русской правды»
</t>
  </si>
  <si>
    <t>1016 год</t>
  </si>
  <si>
    <t>1072 год</t>
  </si>
  <si>
    <t>1113 год</t>
  </si>
  <si>
    <t>РЕЗУЛЬТАТЫ ТЕСТА</t>
  </si>
  <si>
    <t>№</t>
  </si>
  <si>
    <t>ВОПРОС</t>
  </si>
  <si>
    <t>ВАШ ОТВЕТ</t>
  </si>
  <si>
    <t>БАЛЛЫ</t>
  </si>
  <si>
    <t>ПРАВИЛЬНЫЙ ОТВЕТ</t>
  </si>
  <si>
    <t>ИТОГО</t>
  </si>
  <si>
    <t>князь или его наместники</t>
  </si>
  <si>
    <t>печенеги</t>
  </si>
  <si>
    <t xml:space="preserve">Закуп – это   </t>
  </si>
  <si>
    <t>б</t>
  </si>
  <si>
    <t>славяне – оседлые земледельцы</t>
  </si>
  <si>
    <t>а3</t>
  </si>
  <si>
    <t>б1</t>
  </si>
  <si>
    <t>в2</t>
  </si>
  <si>
    <t xml:space="preserve">Ремесленник – это </t>
  </si>
  <si>
    <t>ОТВЕТЫ</t>
  </si>
  <si>
    <t>Назовите основные части «Русской правды»</t>
  </si>
  <si>
    <t>Правда Ярослава</t>
  </si>
  <si>
    <t>Правда Ярославичей</t>
  </si>
  <si>
    <t>Устав Владимира Мономаха</t>
  </si>
  <si>
    <t xml:space="preserve">а </t>
  </si>
  <si>
    <t>Ваша 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</si>
</sst>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color indexed="8"/>
      <name val="Calibri"/>
      <family val="2"/>
    </font>
    <font>
      <sz val="8"/>
      <name val="Tahoma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 tint="0.04998999834060669"/>
      <name val="Calibri"/>
      <family val="2"/>
    </font>
    <font>
      <i/>
      <sz val="16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57" fillId="19" borderId="0" xfId="0" applyFont="1" applyFill="1" applyAlignment="1">
      <alignment horizontal="center" vertical="center"/>
    </xf>
    <xf numFmtId="0" fontId="58" fillId="19" borderId="0" xfId="0" applyFont="1" applyFill="1" applyAlignment="1">
      <alignment horizontal="center"/>
    </xf>
    <xf numFmtId="0" fontId="0" fillId="19" borderId="0" xfId="0" applyFill="1" applyAlignment="1">
      <alignment horizontal="left" vertical="top"/>
    </xf>
    <xf numFmtId="44" fontId="0" fillId="33" borderId="0" xfId="43" applyFont="1" applyFill="1" applyAlignment="1">
      <alignment/>
    </xf>
    <xf numFmtId="44" fontId="2" fillId="33" borderId="0" xfId="43" applyFont="1" applyFill="1" applyAlignment="1">
      <alignment/>
    </xf>
    <xf numFmtId="44" fontId="2" fillId="33" borderId="0" xfId="43" applyFont="1" applyFill="1" applyAlignment="1">
      <alignment horizontal="left"/>
    </xf>
    <xf numFmtId="44" fontId="2" fillId="33" borderId="0" xfId="43" applyFont="1" applyFill="1" applyAlignment="1">
      <alignment horizontal="left" vertical="center" wrapText="1"/>
    </xf>
    <xf numFmtId="0" fontId="59" fillId="0" borderId="0" xfId="0" applyFont="1" applyAlignment="1">
      <alignment horizontal="justify"/>
    </xf>
    <xf numFmtId="0" fontId="60" fillId="0" borderId="0" xfId="0" applyFont="1" applyAlignment="1">
      <alignment horizontal="justify"/>
    </xf>
    <xf numFmtId="0" fontId="60" fillId="0" borderId="0" xfId="0" applyFont="1" applyAlignment="1">
      <alignment/>
    </xf>
    <xf numFmtId="0" fontId="0" fillId="19" borderId="0" xfId="0" applyFill="1" applyAlignment="1">
      <alignment horizontal="left"/>
    </xf>
    <xf numFmtId="0" fontId="0" fillId="19" borderId="0" xfId="0" applyFill="1" applyAlignment="1">
      <alignment horizontal="left" vertical="center"/>
    </xf>
    <xf numFmtId="0" fontId="60" fillId="0" borderId="0" xfId="0" applyFont="1" applyAlignment="1">
      <alignment horizontal="left" indent="1"/>
    </xf>
    <xf numFmtId="0" fontId="61" fillId="19" borderId="0" xfId="0" applyFont="1" applyFill="1" applyAlignment="1">
      <alignment/>
    </xf>
    <xf numFmtId="0" fontId="61" fillId="19" borderId="0" xfId="0" applyFont="1" applyFill="1" applyAlignment="1">
      <alignment horizontal="center"/>
    </xf>
    <xf numFmtId="0" fontId="62" fillId="19" borderId="0" xfId="0" applyFont="1" applyFill="1" applyAlignment="1">
      <alignment horizontal="center" vertical="center"/>
    </xf>
    <xf numFmtId="0" fontId="61" fillId="19" borderId="0" xfId="0" applyFont="1" applyFill="1" applyAlignment="1">
      <alignment horizontal="left"/>
    </xf>
    <xf numFmtId="0" fontId="62" fillId="19" borderId="0" xfId="0" applyFont="1" applyFill="1" applyAlignment="1">
      <alignment horizontal="left" vertical="center"/>
    </xf>
    <xf numFmtId="0" fontId="63" fillId="19" borderId="0" xfId="0" applyFont="1" applyFill="1" applyAlignment="1">
      <alignment/>
    </xf>
    <xf numFmtId="0" fontId="0" fillId="19" borderId="0" xfId="0" applyFill="1" applyAlignment="1">
      <alignment/>
    </xf>
    <xf numFmtId="0" fontId="61" fillId="34" borderId="0" xfId="0" applyFont="1" applyFill="1" applyAlignment="1">
      <alignment/>
    </xf>
    <xf numFmtId="0" fontId="61" fillId="19" borderId="0" xfId="0" applyFont="1" applyFill="1" applyAlignment="1">
      <alignment/>
    </xf>
    <xf numFmtId="0" fontId="61" fillId="19" borderId="0" xfId="0" applyFont="1" applyFill="1" applyAlignment="1">
      <alignment vertical="center"/>
    </xf>
    <xf numFmtId="0" fontId="6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1" fillId="19" borderId="0" xfId="0" applyFont="1" applyFill="1" applyAlignment="1">
      <alignment horizontal="right"/>
    </xf>
    <xf numFmtId="0" fontId="62" fillId="19" borderId="0" xfId="0" applyFont="1" applyFill="1" applyAlignment="1">
      <alignment horizontal="right" vertical="center"/>
    </xf>
    <xf numFmtId="0" fontId="61" fillId="19" borderId="0" xfId="0" applyFont="1" applyFill="1" applyAlignment="1">
      <alignment horizontal="right" vertical="center"/>
    </xf>
    <xf numFmtId="0" fontId="61" fillId="19" borderId="0" xfId="0" applyFont="1" applyFill="1" applyAlignment="1">
      <alignment horizontal="left" vertical="center"/>
    </xf>
    <xf numFmtId="0" fontId="57" fillId="19" borderId="0" xfId="0" applyFont="1" applyFill="1" applyAlignment="1">
      <alignment horizontal="left" vertical="center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63" fillId="34" borderId="10" xfId="0" applyFont="1" applyFill="1" applyBorder="1" applyAlignment="1">
      <alignment horizontal="center" vertical="top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/>
    </xf>
    <xf numFmtId="0" fontId="64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 vertical="top"/>
    </xf>
    <xf numFmtId="0" fontId="65" fillId="34" borderId="10" xfId="0" applyFont="1" applyFill="1" applyBorder="1" applyAlignment="1">
      <alignment vertical="top"/>
    </xf>
    <xf numFmtId="0" fontId="65" fillId="34" borderId="10" xfId="0" applyFont="1" applyFill="1" applyBorder="1" applyAlignment="1">
      <alignment horizontal="center" vertical="top"/>
    </xf>
    <xf numFmtId="0" fontId="66" fillId="0" borderId="0" xfId="0" applyFont="1" applyAlignment="1">
      <alignment/>
    </xf>
    <xf numFmtId="0" fontId="67" fillId="34" borderId="10" xfId="0" applyFont="1" applyFill="1" applyBorder="1" applyAlignment="1">
      <alignment horizontal="center" vertical="top"/>
    </xf>
    <xf numFmtId="0" fontId="65" fillId="34" borderId="10" xfId="0" applyFont="1" applyFill="1" applyBorder="1" applyAlignment="1">
      <alignment horizontal="center" vertical="top" wrapText="1"/>
    </xf>
    <xf numFmtId="0" fontId="63" fillId="34" borderId="0" xfId="0" applyFont="1" applyFill="1" applyAlignment="1">
      <alignment/>
    </xf>
    <xf numFmtId="0" fontId="57" fillId="19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left" vertical="top"/>
    </xf>
    <xf numFmtId="0" fontId="61" fillId="34" borderId="0" xfId="0" applyFont="1" applyFill="1" applyAlignment="1">
      <alignment horizontal="left" vertical="top" wrapText="1"/>
    </xf>
    <xf numFmtId="0" fontId="64" fillId="19" borderId="0" xfId="0" applyFont="1" applyFill="1" applyAlignment="1">
      <alignment horizontal="center"/>
    </xf>
    <xf numFmtId="0" fontId="68" fillId="19" borderId="0" xfId="0" applyFont="1" applyFill="1" applyAlignment="1">
      <alignment horizontal="center"/>
    </xf>
    <xf numFmtId="0" fontId="35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/>
    </xf>
    <xf numFmtId="0" fontId="63" fillId="19" borderId="0" xfId="0" applyFont="1" applyFill="1" applyAlignment="1">
      <alignment horizontal="center"/>
    </xf>
    <xf numFmtId="0" fontId="63" fillId="34" borderId="0" xfId="0" applyFont="1" applyFill="1" applyAlignment="1">
      <alignment horizontal="left" vertical="center" wrapText="1"/>
    </xf>
    <xf numFmtId="0" fontId="63" fillId="34" borderId="0" xfId="0" applyFont="1" applyFill="1" applyAlignment="1">
      <alignment horizontal="left" vertical="center"/>
    </xf>
    <xf numFmtId="0" fontId="69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34" borderId="0" xfId="0" applyFont="1" applyFill="1" applyAlignment="1">
      <alignment horizontal="left"/>
    </xf>
    <xf numFmtId="0" fontId="61" fillId="34" borderId="0" xfId="0" applyFont="1" applyFill="1" applyAlignment="1">
      <alignment horizontal="left" vertical="center"/>
    </xf>
    <xf numFmtId="0" fontId="61" fillId="19" borderId="0" xfId="0" applyFont="1" applyFill="1" applyAlignment="1">
      <alignment horizontal="center"/>
    </xf>
    <xf numFmtId="0" fontId="61" fillId="34" borderId="0" xfId="0" applyFont="1" applyFill="1" applyAlignment="1">
      <alignment horizontal="left" vertical="center" wrapText="1"/>
    </xf>
    <xf numFmtId="0" fontId="63" fillId="34" borderId="11" xfId="0" applyFont="1" applyFill="1" applyBorder="1" applyAlignment="1">
      <alignment horizontal="center" vertical="top" wrapText="1"/>
    </xf>
    <xf numFmtId="0" fontId="63" fillId="34" borderId="12" xfId="0" applyFont="1" applyFill="1" applyBorder="1" applyAlignment="1">
      <alignment horizontal="center" vertical="top" wrapText="1"/>
    </xf>
    <xf numFmtId="0" fontId="63" fillId="34" borderId="13" xfId="0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vertical="top"/>
    </xf>
    <xf numFmtId="0" fontId="63" fillId="34" borderId="12" xfId="0" applyFont="1" applyFill="1" applyBorder="1" applyAlignment="1">
      <alignment horizontal="center" vertical="top"/>
    </xf>
    <xf numFmtId="0" fontId="63" fillId="34" borderId="13" xfId="0" applyFont="1" applyFill="1" applyBorder="1" applyAlignment="1">
      <alignment horizontal="center" vertical="top"/>
    </xf>
    <xf numFmtId="0" fontId="63" fillId="34" borderId="10" xfId="0" applyFont="1" applyFill="1" applyBorder="1" applyAlignment="1">
      <alignment horizontal="center" vertical="top"/>
    </xf>
    <xf numFmtId="0" fontId="63" fillId="34" borderId="10" xfId="0" applyFont="1" applyFill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5" fillId="34" borderId="15" xfId="0" applyFont="1" applyFill="1" applyBorder="1" applyAlignment="1">
      <alignment horizontal="right" vertical="top"/>
    </xf>
    <xf numFmtId="0" fontId="65" fillId="34" borderId="16" xfId="0" applyFont="1" applyFill="1" applyBorder="1" applyAlignment="1">
      <alignment horizontal="right" vertical="top"/>
    </xf>
    <xf numFmtId="0" fontId="65" fillId="34" borderId="17" xfId="0" applyFont="1" applyFill="1" applyBorder="1" applyAlignment="1">
      <alignment horizontal="right" vertical="top"/>
    </xf>
    <xf numFmtId="0" fontId="63" fillId="34" borderId="18" xfId="0" applyFont="1" applyFill="1" applyBorder="1" applyAlignment="1">
      <alignment horizontal="center" vertical="top"/>
    </xf>
    <xf numFmtId="0" fontId="63" fillId="34" borderId="19" xfId="0" applyFont="1" applyFill="1" applyBorder="1" applyAlignment="1">
      <alignment horizontal="center" vertical="top"/>
    </xf>
    <xf numFmtId="0" fontId="7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69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3:O27"/>
  <sheetViews>
    <sheetView tabSelected="1" zoomScalePageLayoutView="0" workbookViewId="0" topLeftCell="A3">
      <selection activeCell="E12" sqref="E12:M16"/>
    </sheetView>
  </sheetViews>
  <sheetFormatPr defaultColWidth="9.140625" defaultRowHeight="15"/>
  <sheetData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>
      <c r="C12" s="1"/>
      <c r="D12" s="1"/>
      <c r="E12" s="47" t="s">
        <v>5</v>
      </c>
      <c r="F12" s="47"/>
      <c r="G12" s="47"/>
      <c r="H12" s="47"/>
      <c r="I12" s="47"/>
      <c r="J12" s="47"/>
      <c r="K12" s="47"/>
      <c r="L12" s="47"/>
      <c r="M12" s="47"/>
      <c r="N12" s="1"/>
      <c r="O12" s="1"/>
    </row>
    <row r="13" spans="3:15" ht="15">
      <c r="C13" s="1"/>
      <c r="D13" s="1"/>
      <c r="E13" s="47"/>
      <c r="F13" s="47"/>
      <c r="G13" s="47"/>
      <c r="H13" s="47"/>
      <c r="I13" s="47"/>
      <c r="J13" s="47"/>
      <c r="K13" s="47"/>
      <c r="L13" s="47"/>
      <c r="M13" s="47"/>
      <c r="N13" s="1"/>
      <c r="O13" s="1"/>
    </row>
    <row r="14" spans="3:15" ht="15">
      <c r="C14" s="1"/>
      <c r="D14" s="1"/>
      <c r="E14" s="47"/>
      <c r="F14" s="47"/>
      <c r="G14" s="47"/>
      <c r="H14" s="47"/>
      <c r="I14" s="47"/>
      <c r="J14" s="47"/>
      <c r="K14" s="47"/>
      <c r="L14" s="47"/>
      <c r="M14" s="47"/>
      <c r="N14" s="1"/>
      <c r="O14" s="1"/>
    </row>
    <row r="15" spans="3:15" ht="15">
      <c r="C15" s="1"/>
      <c r="D15" s="1"/>
      <c r="E15" s="47"/>
      <c r="F15" s="47"/>
      <c r="G15" s="47"/>
      <c r="H15" s="47"/>
      <c r="I15" s="47"/>
      <c r="J15" s="47"/>
      <c r="K15" s="47"/>
      <c r="L15" s="47"/>
      <c r="M15" s="47"/>
      <c r="N15" s="1"/>
      <c r="O15" s="1"/>
    </row>
    <row r="16" spans="3:15" ht="15">
      <c r="C16" s="1"/>
      <c r="D16" s="1"/>
      <c r="E16" s="47"/>
      <c r="F16" s="47"/>
      <c r="G16" s="47"/>
      <c r="H16" s="47"/>
      <c r="I16" s="47"/>
      <c r="J16" s="47"/>
      <c r="K16" s="47"/>
      <c r="L16" s="47"/>
      <c r="M16" s="47"/>
      <c r="N16" s="1"/>
      <c r="O16" s="1"/>
    </row>
    <row r="17" spans="3:15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1">
    <mergeCell ref="E12:M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C3:S30"/>
  <sheetViews>
    <sheetView zoomScalePageLayoutView="0" workbookViewId="0" topLeftCell="A1">
      <selection activeCell="E25" sqref="E25"/>
    </sheetView>
  </sheetViews>
  <sheetFormatPr defaultColWidth="9.140625" defaultRowHeight="15"/>
  <cols>
    <col min="17" max="18" width="0" style="0" hidden="1" customWidth="1"/>
  </cols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42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9" t="s">
        <v>43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</row>
    <row r="8" spans="3:15" ht="15" customHeight="1">
      <c r="C8" s="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3:15" ht="15" customHeight="1">
      <c r="C9" s="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8" customHeight="1">
      <c r="C11" s="1"/>
      <c r="D11" s="64" t="s">
        <v>50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"/>
    </row>
    <row r="12" spans="3:15" ht="15" customHeight="1">
      <c r="C12" s="1"/>
      <c r="D12" s="18"/>
      <c r="E12" s="19"/>
      <c r="F12" s="19"/>
      <c r="G12" s="19"/>
      <c r="H12" s="19"/>
      <c r="I12" s="19"/>
      <c r="J12" s="19"/>
      <c r="K12" s="19"/>
      <c r="L12" s="19"/>
      <c r="M12" s="28"/>
      <c r="N12" s="15"/>
      <c r="O12" s="1"/>
    </row>
    <row r="13" spans="3:19" ht="15" customHeight="1">
      <c r="C13" s="1"/>
      <c r="D13" s="18"/>
      <c r="E13" s="18"/>
      <c r="F13" s="18"/>
      <c r="G13" s="62" t="s">
        <v>44</v>
      </c>
      <c r="H13" s="62"/>
      <c r="I13" s="62"/>
      <c r="J13" s="62"/>
      <c r="K13" s="62"/>
      <c r="L13" s="62"/>
      <c r="M13" s="62"/>
      <c r="N13" s="62"/>
      <c r="O13" s="1"/>
      <c r="Q13" s="33"/>
      <c r="R13" s="33" t="b">
        <v>1</v>
      </c>
      <c r="S13" s="33"/>
    </row>
    <row r="14" spans="3:19" ht="15" customHeight="1">
      <c r="C14" s="1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8"/>
      <c r="O14" s="1"/>
      <c r="Q14" s="33"/>
      <c r="R14" s="33"/>
      <c r="S14" s="33"/>
    </row>
    <row r="15" spans="3:19" ht="15" customHeight="1">
      <c r="C15" s="1"/>
      <c r="D15" s="18"/>
      <c r="E15" s="18"/>
      <c r="F15" s="30"/>
      <c r="G15" s="63" t="s">
        <v>45</v>
      </c>
      <c r="H15" s="63"/>
      <c r="I15" s="63"/>
      <c r="J15" s="63"/>
      <c r="K15" s="63"/>
      <c r="L15" s="63"/>
      <c r="M15" s="63"/>
      <c r="N15" s="63"/>
      <c r="O15" s="1"/>
      <c r="Q15" s="33"/>
      <c r="R15" s="33" t="b">
        <v>1</v>
      </c>
      <c r="S15" s="33"/>
    </row>
    <row r="16" spans="3:19" ht="15" customHeight="1">
      <c r="C16" s="1"/>
      <c r="D16" s="1"/>
      <c r="E16" s="2"/>
      <c r="F16" s="2"/>
      <c r="G16" s="31"/>
      <c r="H16" s="31"/>
      <c r="I16" s="31"/>
      <c r="J16" s="31"/>
      <c r="K16" s="31"/>
      <c r="L16" s="31"/>
      <c r="M16" s="31"/>
      <c r="N16" s="12"/>
      <c r="O16" s="1"/>
      <c r="Q16" s="33"/>
      <c r="R16" s="33"/>
      <c r="S16" s="33"/>
    </row>
    <row r="17" spans="3:19" ht="15" customHeight="1">
      <c r="C17" s="1"/>
      <c r="D17" s="20"/>
      <c r="E17" s="20"/>
      <c r="F17" s="20"/>
      <c r="G17" s="62" t="s">
        <v>46</v>
      </c>
      <c r="H17" s="62"/>
      <c r="I17" s="62"/>
      <c r="J17" s="62"/>
      <c r="K17" s="62"/>
      <c r="L17" s="62"/>
      <c r="M17" s="62"/>
      <c r="N17" s="62"/>
      <c r="O17" s="1"/>
      <c r="Q17" s="33" t="b">
        <v>0</v>
      </c>
      <c r="R17" s="33" t="b">
        <v>1</v>
      </c>
      <c r="S17" s="33"/>
    </row>
    <row r="18" spans="3:19" ht="15" customHeight="1">
      <c r="C18" s="1"/>
      <c r="D18" s="1"/>
      <c r="E18" s="1"/>
      <c r="F18" s="1"/>
      <c r="G18" s="12"/>
      <c r="H18" s="12"/>
      <c r="I18" s="12"/>
      <c r="J18" s="12"/>
      <c r="K18" s="12"/>
      <c r="L18" s="12"/>
      <c r="M18" s="12"/>
      <c r="N18" s="12"/>
      <c r="O18" s="1"/>
      <c r="Q18" s="33"/>
      <c r="R18" s="33"/>
      <c r="S18" s="33"/>
    </row>
    <row r="19" spans="3:19" ht="15" customHeight="1">
      <c r="C19" s="1"/>
      <c r="D19" s="1"/>
      <c r="E19" s="1"/>
      <c r="F19" s="1"/>
      <c r="G19" s="62" t="s">
        <v>47</v>
      </c>
      <c r="H19" s="62"/>
      <c r="I19" s="62"/>
      <c r="J19" s="62"/>
      <c r="K19" s="62"/>
      <c r="L19" s="62"/>
      <c r="M19" s="62"/>
      <c r="N19" s="62"/>
      <c r="O19" s="1"/>
      <c r="Q19" s="33" t="b">
        <v>0</v>
      </c>
      <c r="R19" s="33" t="b">
        <v>1</v>
      </c>
      <c r="S19" s="33"/>
    </row>
    <row r="20" spans="3:19" ht="15" customHeight="1">
      <c r="C20" s="1"/>
      <c r="D20" s="1"/>
      <c r="E20" s="1"/>
      <c r="F20" s="1"/>
      <c r="G20" s="12"/>
      <c r="H20" s="12"/>
      <c r="I20" s="12"/>
      <c r="J20" s="12"/>
      <c r="K20" s="12"/>
      <c r="L20" s="12"/>
      <c r="M20" s="12"/>
      <c r="N20" s="12"/>
      <c r="O20" s="1"/>
      <c r="Q20" s="33"/>
      <c r="R20" s="33"/>
      <c r="S20" s="33"/>
    </row>
    <row r="21" spans="3:19" ht="15" customHeight="1">
      <c r="C21" s="1"/>
      <c r="D21" s="1"/>
      <c r="E21" s="1"/>
      <c r="F21" s="1"/>
      <c r="G21" s="62" t="s">
        <v>48</v>
      </c>
      <c r="H21" s="62"/>
      <c r="I21" s="62"/>
      <c r="J21" s="62"/>
      <c r="K21" s="62"/>
      <c r="L21" s="62"/>
      <c r="M21" s="62"/>
      <c r="N21" s="62"/>
      <c r="O21" s="1"/>
      <c r="Q21" s="33" t="b">
        <v>0</v>
      </c>
      <c r="R21" s="33" t="b">
        <v>1</v>
      </c>
      <c r="S21" s="32"/>
    </row>
    <row r="22" spans="3:19" ht="15" customHeight="1">
      <c r="C22" s="1"/>
      <c r="D22" s="1"/>
      <c r="E22" s="1"/>
      <c r="F22" s="1"/>
      <c r="G22" s="12"/>
      <c r="H22" s="12"/>
      <c r="I22" s="12"/>
      <c r="J22" s="12"/>
      <c r="K22" s="12"/>
      <c r="L22" s="12"/>
      <c r="M22" s="12"/>
      <c r="N22" s="12"/>
      <c r="O22" s="1"/>
      <c r="Q22" s="33"/>
      <c r="R22" s="33"/>
      <c r="S22" s="33"/>
    </row>
    <row r="23" spans="3:19" ht="15" customHeight="1">
      <c r="C23" s="1"/>
      <c r="D23" s="1"/>
      <c r="E23" s="1"/>
      <c r="F23" s="1"/>
      <c r="G23" s="62" t="s">
        <v>49</v>
      </c>
      <c r="H23" s="62"/>
      <c r="I23" s="62"/>
      <c r="J23" s="62"/>
      <c r="K23" s="62"/>
      <c r="L23" s="62"/>
      <c r="M23" s="62"/>
      <c r="N23" s="62"/>
      <c r="O23" s="1"/>
      <c r="Q23" s="33" t="b">
        <v>0</v>
      </c>
      <c r="R23" s="33" t="b">
        <v>0</v>
      </c>
      <c r="S23" s="33"/>
    </row>
    <row r="24" spans="3:18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Q24" s="33"/>
      <c r="R24" s="33"/>
    </row>
    <row r="25" spans="3:18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43"/>
      <c r="R25" s="43"/>
    </row>
    <row r="26" spans="3:18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43"/>
      <c r="R26" s="43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30" ht="15.75">
      <c r="E30" s="9"/>
    </row>
  </sheetData>
  <sheetProtection/>
  <mergeCells count="9">
    <mergeCell ref="D5:F5"/>
    <mergeCell ref="D7:N9"/>
    <mergeCell ref="G23:N23"/>
    <mergeCell ref="D11:N11"/>
    <mergeCell ref="G13:N13"/>
    <mergeCell ref="G15:N15"/>
    <mergeCell ref="G17:N17"/>
    <mergeCell ref="G19:N19"/>
    <mergeCell ref="G21:N2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C3:Q27"/>
  <sheetViews>
    <sheetView zoomScalePageLayoutView="0" workbookViewId="0" topLeftCell="A17">
      <selection activeCell="W32" sqref="W31:W32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51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9" t="s">
        <v>53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</row>
    <row r="8" spans="3:15" ht="15" customHeight="1">
      <c r="C8" s="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3:15" ht="15" customHeight="1">
      <c r="C9" s="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20.25" customHeight="1">
      <c r="C11" s="1"/>
      <c r="D11" s="64" t="s">
        <v>52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"/>
    </row>
    <row r="12" spans="3:15" ht="15" customHeight="1"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</row>
    <row r="13" spans="3:15" ht="15" customHeight="1">
      <c r="C13" s="1"/>
      <c r="D13" s="1"/>
      <c r="E13" s="65" t="s">
        <v>54</v>
      </c>
      <c r="F13" s="65"/>
      <c r="G13" s="65"/>
      <c r="H13" s="65"/>
      <c r="I13" s="65"/>
      <c r="J13" s="65"/>
      <c r="K13" s="65"/>
      <c r="L13" s="65"/>
      <c r="M13" s="65"/>
      <c r="N13" s="65"/>
      <c r="O13" s="1"/>
    </row>
    <row r="14" spans="3:15" ht="15" customHeight="1">
      <c r="C14" s="1"/>
      <c r="D14" s="1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"/>
    </row>
    <row r="15" spans="3:15" ht="15" customHeight="1">
      <c r="C15" s="1"/>
      <c r="D15" s="1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"/>
    </row>
    <row r="16" spans="3:15" ht="15" customHeight="1">
      <c r="C16" s="1"/>
      <c r="D16" s="1"/>
      <c r="E16" s="19"/>
      <c r="F16" s="19"/>
      <c r="G16" s="19"/>
      <c r="H16" s="19"/>
      <c r="I16" s="19"/>
      <c r="J16" s="19"/>
      <c r="K16" s="19"/>
      <c r="L16" s="19"/>
      <c r="M16" s="19"/>
      <c r="N16" s="30"/>
      <c r="O16" s="1"/>
    </row>
    <row r="17" spans="3:15" ht="20.25" customHeight="1">
      <c r="C17" s="1"/>
      <c r="D17" s="1"/>
      <c r="E17" s="63" t="s">
        <v>55</v>
      </c>
      <c r="F17" s="63"/>
      <c r="G17" s="63"/>
      <c r="H17" s="63"/>
      <c r="I17" s="63"/>
      <c r="J17" s="63"/>
      <c r="K17" s="63"/>
      <c r="L17" s="63"/>
      <c r="M17" s="63"/>
      <c r="N17" s="63"/>
      <c r="O17" s="1"/>
    </row>
    <row r="18" spans="3:15" ht="15" customHeight="1">
      <c r="C18" s="1"/>
      <c r="D18" s="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"/>
    </row>
    <row r="19" spans="3:15" ht="15" customHeight="1">
      <c r="C19" s="1"/>
      <c r="D19" s="1"/>
      <c r="E19" s="63" t="s">
        <v>56</v>
      </c>
      <c r="F19" s="63"/>
      <c r="G19" s="63"/>
      <c r="H19" s="63"/>
      <c r="I19" s="63"/>
      <c r="J19" s="63"/>
      <c r="K19" s="63"/>
      <c r="L19" s="63"/>
      <c r="M19" s="63"/>
      <c r="N19" s="63"/>
      <c r="O19" s="1"/>
    </row>
    <row r="20" spans="3:15" ht="15" customHeight="1">
      <c r="C20" s="1"/>
      <c r="D20" s="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7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33">
        <v>3</v>
      </c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6">
    <mergeCell ref="E19:N19"/>
    <mergeCell ref="D5:F5"/>
    <mergeCell ref="D7:N9"/>
    <mergeCell ref="D11:N11"/>
    <mergeCell ref="E17:N17"/>
    <mergeCell ref="E13:N15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C3:O31"/>
  <sheetViews>
    <sheetView zoomScalePageLayoutView="0" workbookViewId="0" topLeftCell="A1">
      <selection activeCell="G15" sqref="G15:N15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57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9" t="s">
        <v>58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</row>
    <row r="8" spans="3:15" ht="15" customHeight="1">
      <c r="C8" s="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3:15" ht="15" customHeight="1">
      <c r="C9" s="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8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8" customHeight="1">
      <c r="C12" s="15"/>
      <c r="D12" s="54" t="s">
        <v>59</v>
      </c>
      <c r="E12" s="54"/>
      <c r="F12" s="23"/>
      <c r="G12" s="54"/>
      <c r="H12" s="54"/>
      <c r="I12" s="54"/>
      <c r="J12" s="54"/>
      <c r="K12" s="54"/>
      <c r="L12" s="54"/>
      <c r="M12" s="54"/>
      <c r="N12" s="54"/>
      <c r="O12" s="1"/>
    </row>
    <row r="13" spans="3:15" ht="18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8" customHeight="1">
      <c r="C14" s="15"/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5"/>
      <c r="O14" s="1"/>
    </row>
    <row r="15" spans="3:15" ht="18" customHeight="1">
      <c r="C15" s="15"/>
      <c r="D15" s="54" t="s">
        <v>60</v>
      </c>
      <c r="E15" s="54"/>
      <c r="F15" s="17"/>
      <c r="G15" s="48"/>
      <c r="H15" s="48"/>
      <c r="I15" s="48"/>
      <c r="J15" s="48"/>
      <c r="K15" s="48"/>
      <c r="L15" s="48"/>
      <c r="M15" s="48"/>
      <c r="N15" s="48"/>
      <c r="O15" s="1"/>
    </row>
    <row r="16" spans="3:15" ht="15" customHeight="1"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</row>
    <row r="17" spans="3:15" ht="1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>
      <c r="C18" s="15"/>
      <c r="D18" s="54" t="s">
        <v>61</v>
      </c>
      <c r="E18" s="54"/>
      <c r="F18" s="17"/>
      <c r="G18" s="48"/>
      <c r="H18" s="48"/>
      <c r="I18" s="48"/>
      <c r="J18" s="48"/>
      <c r="K18" s="48"/>
      <c r="L18" s="48"/>
      <c r="M18" s="48"/>
      <c r="N18" s="48"/>
      <c r="O18" s="1"/>
    </row>
    <row r="19" spans="3:15" ht="1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9" ht="15.75">
      <c r="E29" s="14"/>
    </row>
    <row r="30" ht="15.75">
      <c r="E30" s="14"/>
    </row>
    <row r="31" ht="15.75">
      <c r="E31" s="14"/>
    </row>
  </sheetData>
  <sheetProtection/>
  <mergeCells count="8">
    <mergeCell ref="D5:F5"/>
    <mergeCell ref="D7:N9"/>
    <mergeCell ref="D12:E12"/>
    <mergeCell ref="D15:E15"/>
    <mergeCell ref="D18:E18"/>
    <mergeCell ref="G12:N12"/>
    <mergeCell ref="G15:N15"/>
    <mergeCell ref="G18:N1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O50"/>
  <sheetViews>
    <sheetView zoomScale="77" zoomScaleNormal="77" zoomScalePageLayoutView="0" workbookViewId="0" topLeftCell="B13">
      <selection activeCell="D7" sqref="D7"/>
    </sheetView>
  </sheetViews>
  <sheetFormatPr defaultColWidth="9.140625" defaultRowHeight="15"/>
  <cols>
    <col min="1" max="1" width="4.140625" style="0" customWidth="1"/>
    <col min="2" max="2" width="56.00390625" style="0" customWidth="1"/>
    <col min="3" max="3" width="33.57421875" style="0" hidden="1" customWidth="1"/>
    <col min="4" max="4" width="47.140625" style="0" customWidth="1"/>
    <col min="5" max="5" width="12.8515625" style="0" customWidth="1"/>
  </cols>
  <sheetData>
    <row r="1" spans="1:5" ht="23.25">
      <c r="A1" s="74" t="s">
        <v>78</v>
      </c>
      <c r="B1" s="74"/>
      <c r="C1" s="74"/>
      <c r="D1" s="74"/>
      <c r="E1" s="75"/>
    </row>
    <row r="2" spans="1:5" ht="18.75">
      <c r="A2" s="34" t="s">
        <v>63</v>
      </c>
      <c r="B2" s="34" t="s">
        <v>64</v>
      </c>
      <c r="C2" s="34"/>
      <c r="D2" s="34" t="s">
        <v>67</v>
      </c>
      <c r="E2" s="39"/>
    </row>
    <row r="3" spans="1:15" ht="39.75" customHeight="1">
      <c r="A3" s="36">
        <v>1</v>
      </c>
      <c r="B3" s="37" t="s">
        <v>7</v>
      </c>
      <c r="C3" s="36"/>
      <c r="D3" s="42" t="s">
        <v>8</v>
      </c>
      <c r="E3" s="40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9.75" customHeight="1">
      <c r="A4" s="36">
        <v>2</v>
      </c>
      <c r="B4" s="36" t="s">
        <v>10</v>
      </c>
      <c r="C4" s="36"/>
      <c r="D4" s="42" t="s">
        <v>69</v>
      </c>
      <c r="E4" s="40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9.75" customHeight="1">
      <c r="A5" s="36">
        <v>3</v>
      </c>
      <c r="B5" s="36" t="s">
        <v>12</v>
      </c>
      <c r="C5" s="36"/>
      <c r="D5" s="42" t="s">
        <v>70</v>
      </c>
      <c r="E5" s="40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39.75" customHeight="1">
      <c r="A6" s="36">
        <v>4</v>
      </c>
      <c r="B6" s="36" t="s">
        <v>71</v>
      </c>
      <c r="C6" s="36"/>
      <c r="D6" s="42" t="s">
        <v>72</v>
      </c>
      <c r="E6" s="40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72" customHeight="1">
      <c r="A7" s="36">
        <v>5</v>
      </c>
      <c r="B7" s="37" t="s">
        <v>20</v>
      </c>
      <c r="C7" s="36"/>
      <c r="D7" s="42" t="s">
        <v>73</v>
      </c>
      <c r="E7" s="40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39.75" customHeight="1">
      <c r="A8" s="36">
        <v>6</v>
      </c>
      <c r="B8" s="36" t="s">
        <v>23</v>
      </c>
      <c r="C8" s="36"/>
      <c r="D8" s="42">
        <v>632514</v>
      </c>
      <c r="E8" s="40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9.75" customHeight="1">
      <c r="A9" s="69">
        <v>7</v>
      </c>
      <c r="B9" s="69" t="s">
        <v>32</v>
      </c>
      <c r="C9" s="36"/>
      <c r="D9" s="42" t="s">
        <v>74</v>
      </c>
      <c r="E9" s="40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9.75" customHeight="1">
      <c r="A10" s="70"/>
      <c r="B10" s="70"/>
      <c r="C10" s="36"/>
      <c r="D10" s="42" t="s">
        <v>75</v>
      </c>
      <c r="E10" s="40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9.75" customHeight="1">
      <c r="A11" s="71"/>
      <c r="B11" s="71"/>
      <c r="C11" s="36"/>
      <c r="D11" s="42" t="s">
        <v>76</v>
      </c>
      <c r="E11" s="40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39.75" customHeight="1">
      <c r="A12" s="69">
        <v>8</v>
      </c>
      <c r="B12" s="66" t="s">
        <v>43</v>
      </c>
      <c r="C12" s="36"/>
      <c r="D12" s="42" t="s">
        <v>44</v>
      </c>
      <c r="E12" s="40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9.75" customHeight="1">
      <c r="A13" s="70"/>
      <c r="B13" s="67"/>
      <c r="C13" s="36"/>
      <c r="D13" s="42" t="s">
        <v>45</v>
      </c>
      <c r="E13" s="40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39.75" customHeight="1">
      <c r="A14" s="70"/>
      <c r="B14" s="67"/>
      <c r="C14" s="36"/>
      <c r="D14" s="42" t="s">
        <v>46</v>
      </c>
      <c r="E14" s="40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39.75" customHeight="1">
      <c r="A15" s="70"/>
      <c r="B15" s="67"/>
      <c r="C15" s="36"/>
      <c r="D15" s="44"/>
      <c r="E15" s="40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39.75" customHeight="1">
      <c r="A16" s="70"/>
      <c r="B16" s="67"/>
      <c r="C16" s="36"/>
      <c r="D16" s="42" t="s">
        <v>48</v>
      </c>
      <c r="E16" s="40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39.75" customHeight="1">
      <c r="A17" s="71"/>
      <c r="B17" s="68"/>
      <c r="C17" s="36"/>
      <c r="D17" s="44"/>
      <c r="E17" s="40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67.5" customHeight="1">
      <c r="A18" s="36">
        <v>9</v>
      </c>
      <c r="B18" s="36" t="s">
        <v>77</v>
      </c>
      <c r="C18" s="36"/>
      <c r="D18" s="45" t="s">
        <v>83</v>
      </c>
      <c r="E18" s="40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21.75" customHeight="1">
      <c r="A19" s="72">
        <v>10</v>
      </c>
      <c r="B19" s="73" t="s">
        <v>79</v>
      </c>
      <c r="C19" s="36"/>
      <c r="D19" s="42" t="s">
        <v>80</v>
      </c>
      <c r="E19" s="40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25.5" customHeight="1">
      <c r="A20" s="72"/>
      <c r="B20" s="73"/>
      <c r="C20" s="41"/>
      <c r="D20" s="42" t="s">
        <v>81</v>
      </c>
      <c r="E20" s="40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24" customHeight="1">
      <c r="A21" s="72"/>
      <c r="B21" s="73"/>
      <c r="C21" s="41"/>
      <c r="D21" s="42" t="s">
        <v>82</v>
      </c>
      <c r="E21" s="3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 customHeight="1">
      <c r="A22" s="35"/>
      <c r="B22" s="35"/>
      <c r="C22" s="35"/>
      <c r="D22" s="35"/>
      <c r="E22" s="35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 customHeight="1">
      <c r="A23" s="35"/>
      <c r="B23" s="35"/>
      <c r="C23" s="35"/>
      <c r="D23" s="35"/>
      <c r="E23" s="35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 customHeight="1">
      <c r="A24" s="35"/>
      <c r="B24" s="35"/>
      <c r="C24" s="35"/>
      <c r="D24" s="35"/>
      <c r="E24" s="35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customHeight="1">
      <c r="A25" s="35"/>
      <c r="B25" s="35"/>
      <c r="C25" s="35"/>
      <c r="D25" s="35"/>
      <c r="E25" s="35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customHeight="1">
      <c r="A26" s="35"/>
      <c r="B26" s="35"/>
      <c r="C26" s="35"/>
      <c r="D26" s="35"/>
      <c r="E26" s="3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9" spans="5:14" ht="18.75">
      <c r="E39" s="5"/>
      <c r="F39" s="7"/>
      <c r="G39" s="7"/>
      <c r="H39" s="5"/>
      <c r="I39" s="5"/>
      <c r="J39" s="5"/>
      <c r="K39" s="5"/>
      <c r="L39" s="5"/>
      <c r="M39" s="5"/>
      <c r="N39" s="5"/>
    </row>
    <row r="40" spans="5:14" ht="15"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5:14" ht="15"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5:14" ht="18.75">
      <c r="E42" s="5"/>
      <c r="F42" s="6"/>
      <c r="G42" s="5"/>
      <c r="H42" s="5"/>
      <c r="I42" s="5"/>
      <c r="J42" s="5"/>
      <c r="K42" s="5"/>
      <c r="L42" s="5"/>
      <c r="M42" s="5"/>
      <c r="N42" s="5"/>
    </row>
    <row r="43" spans="5:14" ht="15"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5:14" ht="15"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5:14" ht="15" customHeight="1">
      <c r="E45" s="5"/>
      <c r="F45" s="8"/>
      <c r="G45" s="8"/>
      <c r="H45" s="8"/>
      <c r="I45" s="8"/>
      <c r="J45" s="8"/>
      <c r="K45" s="8"/>
      <c r="L45" s="8"/>
      <c r="M45" s="8"/>
      <c r="N45" s="5"/>
    </row>
    <row r="46" spans="5:14" ht="15" customHeight="1">
      <c r="E46" s="5"/>
      <c r="F46" s="8"/>
      <c r="G46" s="8"/>
      <c r="H46" s="8"/>
      <c r="I46" s="8"/>
      <c r="J46" s="8"/>
      <c r="K46" s="8"/>
      <c r="L46" s="8"/>
      <c r="M46" s="8"/>
      <c r="N46" s="5"/>
    </row>
    <row r="47" spans="5:14" ht="15" customHeight="1">
      <c r="E47" s="5"/>
      <c r="F47" s="8"/>
      <c r="G47" s="8"/>
      <c r="H47" s="8"/>
      <c r="I47" s="8"/>
      <c r="J47" s="8"/>
      <c r="K47" s="8"/>
      <c r="L47" s="8"/>
      <c r="M47" s="8"/>
      <c r="N47" s="5"/>
    </row>
    <row r="48" spans="5:14" ht="15"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5:14" ht="18.75">
      <c r="E49" s="5"/>
      <c r="F49" s="6"/>
      <c r="G49" s="5"/>
      <c r="H49" s="5"/>
      <c r="I49" s="5"/>
      <c r="J49" s="5"/>
      <c r="K49" s="5"/>
      <c r="L49" s="5"/>
      <c r="M49" s="5"/>
      <c r="N49" s="5"/>
    </row>
    <row r="50" spans="5:14" ht="15">
      <c r="E50" s="5"/>
      <c r="F50" s="5"/>
      <c r="G50" s="5"/>
      <c r="H50" s="5"/>
      <c r="I50" s="5"/>
      <c r="J50" s="5"/>
      <c r="K50" s="5"/>
      <c r="L50" s="5"/>
      <c r="M50" s="5"/>
      <c r="N50" s="5"/>
    </row>
  </sheetData>
  <sheetProtection/>
  <mergeCells count="7">
    <mergeCell ref="B12:B17"/>
    <mergeCell ref="A12:A17"/>
    <mergeCell ref="A19:A21"/>
    <mergeCell ref="B19:B21"/>
    <mergeCell ref="A1:E1"/>
    <mergeCell ref="A9:A11"/>
    <mergeCell ref="B9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O53"/>
  <sheetViews>
    <sheetView zoomScale="57" zoomScaleNormal="57" zoomScalePageLayoutView="0" workbookViewId="0" topLeftCell="A1">
      <selection activeCell="J10" sqref="J10"/>
    </sheetView>
  </sheetViews>
  <sheetFormatPr defaultColWidth="9.140625" defaultRowHeight="15"/>
  <cols>
    <col min="1" max="1" width="4.140625" style="0" customWidth="1"/>
    <col min="2" max="2" width="56.00390625" style="0" customWidth="1"/>
    <col min="3" max="3" width="33.57421875" style="0" customWidth="1"/>
    <col min="4" max="4" width="39.57421875" style="0" customWidth="1"/>
    <col min="5" max="5" width="12.8515625" style="0" customWidth="1"/>
  </cols>
  <sheetData>
    <row r="1" spans="1:5" ht="23.25">
      <c r="A1" s="74" t="s">
        <v>62</v>
      </c>
      <c r="B1" s="74"/>
      <c r="C1" s="74"/>
      <c r="D1" s="74"/>
      <c r="E1" s="74"/>
    </row>
    <row r="2" spans="1:5" ht="18.75">
      <c r="A2" s="34" t="s">
        <v>63</v>
      </c>
      <c r="B2" s="34" t="s">
        <v>64</v>
      </c>
      <c r="C2" s="34" t="s">
        <v>65</v>
      </c>
      <c r="D2" s="34" t="s">
        <v>67</v>
      </c>
      <c r="E2" s="34" t="s">
        <v>66</v>
      </c>
    </row>
    <row r="3" spans="1:15" ht="39.75" customHeight="1">
      <c r="A3" s="36">
        <v>1</v>
      </c>
      <c r="B3" s="37" t="s">
        <v>7</v>
      </c>
      <c r="C3" s="37">
        <f>'вопрос 1'!D16</f>
        <v>0</v>
      </c>
      <c r="D3" s="37" t="str">
        <f>IF(C3=ответы!D3,"правильно",IF(C3&lt;ответы!D3,"по Волге","по Волге"))</f>
        <v>по Волге</v>
      </c>
      <c r="E3" s="36">
        <f>IF(D3="правильно",1,0)</f>
        <v>0</v>
      </c>
      <c r="F3" s="26"/>
      <c r="G3" s="81" t="s">
        <v>84</v>
      </c>
      <c r="H3" s="81"/>
      <c r="I3" s="81"/>
      <c r="J3" s="81"/>
      <c r="K3" s="81"/>
      <c r="L3" s="81"/>
      <c r="M3" s="81"/>
      <c r="N3" s="81"/>
      <c r="O3" s="81"/>
    </row>
    <row r="4" spans="1:15" ht="39.75" customHeight="1">
      <c r="A4" s="36">
        <v>2</v>
      </c>
      <c r="B4" s="36" t="s">
        <v>10</v>
      </c>
      <c r="C4" s="37">
        <f>'вопрос 2'!D16</f>
        <v>0</v>
      </c>
      <c r="D4" s="37" t="str">
        <f>IF(C4=ответы!D4,"правильно",IF(C4&lt;ответы!D4,"князь и его наместники",""))</f>
        <v>князь и его наместники</v>
      </c>
      <c r="E4" s="36">
        <f aca="true" t="shared" si="0" ref="E4:E21">IF(D4="правильно",1,0)</f>
        <v>0</v>
      </c>
      <c r="F4" s="26"/>
      <c r="G4" s="21"/>
      <c r="H4" s="21"/>
      <c r="I4" s="82"/>
      <c r="J4" s="82"/>
      <c r="K4" s="82"/>
      <c r="L4" s="82"/>
      <c r="M4" s="82"/>
      <c r="N4" s="82"/>
      <c r="O4" s="82"/>
    </row>
    <row r="5" spans="1:15" ht="39.75" customHeight="1">
      <c r="A5" s="36">
        <v>3</v>
      </c>
      <c r="B5" s="36" t="s">
        <v>12</v>
      </c>
      <c r="C5" s="36">
        <f>'вопрос 3'!D15</f>
        <v>0</v>
      </c>
      <c r="D5" s="37" t="str">
        <f>IF(C5=ответы!D5,"правильно",IF(C5&lt;ответы!D5,"печенеги","печенеги"))</f>
        <v>печенеги</v>
      </c>
      <c r="E5" s="36">
        <f t="shared" si="0"/>
        <v>0</v>
      </c>
      <c r="F5" s="26"/>
      <c r="G5" s="21"/>
      <c r="H5" s="83">
        <f>IF(E22&gt;=18,5,IF(E22&gt;=14,4,IF(E22&gt;=9,3,2)))</f>
        <v>2</v>
      </c>
      <c r="I5" s="83"/>
      <c r="J5" s="83"/>
      <c r="K5" s="83"/>
      <c r="L5" s="83"/>
      <c r="M5" s="83"/>
      <c r="N5" s="83"/>
      <c r="O5" s="21"/>
    </row>
    <row r="6" spans="1:15" ht="39.75" customHeight="1">
      <c r="A6" s="36">
        <v>4</v>
      </c>
      <c r="B6" s="36" t="s">
        <v>71</v>
      </c>
      <c r="C6" s="36">
        <f>'вопрос 4'!J16</f>
        <v>0</v>
      </c>
      <c r="D6" s="37" t="str">
        <f>IF(C6=ответы!D6,"правильно",IF(C6&lt;ответы!D6,"б",""))</f>
        <v>б</v>
      </c>
      <c r="E6" s="36">
        <f t="shared" si="0"/>
        <v>0</v>
      </c>
      <c r="F6" s="26"/>
      <c r="G6" s="21"/>
      <c r="H6" s="21"/>
      <c r="I6" s="21"/>
      <c r="J6" s="21"/>
      <c r="K6" s="21"/>
      <c r="L6" s="21"/>
      <c r="M6" s="21"/>
      <c r="N6" s="21"/>
      <c r="O6" s="21"/>
    </row>
    <row r="7" spans="1:15" ht="72" customHeight="1">
      <c r="A7" s="36">
        <v>5</v>
      </c>
      <c r="B7" s="37" t="s">
        <v>20</v>
      </c>
      <c r="C7" s="36">
        <f>'вопрос 5'!D16</f>
        <v>0</v>
      </c>
      <c r="D7" s="37" t="str">
        <f>IF(C7=ответы!D7,"правильно",IF(C7&lt;ответы!D7,"славяне – оседлые земледельцы",""))</f>
        <v>славяне – оседлые земледельцы</v>
      </c>
      <c r="E7" s="36">
        <f t="shared" si="0"/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39.75" customHeight="1">
      <c r="A8" s="36">
        <v>6</v>
      </c>
      <c r="B8" s="36" t="s">
        <v>23</v>
      </c>
      <c r="C8" s="36">
        <f>'вопрос 6'!G19</f>
        <v>0</v>
      </c>
      <c r="D8" s="37">
        <f>IF(C8=ответы!D8,"правильно",IF(C8&lt;ответы!D8,632514,""))</f>
        <v>632514</v>
      </c>
      <c r="E8" s="36">
        <f t="shared" si="0"/>
        <v>0</v>
      </c>
      <c r="F8" s="26"/>
      <c r="G8" s="26"/>
      <c r="H8" s="46"/>
      <c r="I8" s="22"/>
      <c r="J8" s="22"/>
      <c r="K8" s="46"/>
      <c r="L8" s="46"/>
      <c r="M8" s="26"/>
      <c r="N8" s="26"/>
      <c r="O8" s="26"/>
    </row>
    <row r="9" spans="1:15" ht="39.75" customHeight="1">
      <c r="A9" s="69">
        <v>7</v>
      </c>
      <c r="B9" s="69" t="s">
        <v>32</v>
      </c>
      <c r="C9" s="36">
        <f>'вопрос 7'!N11</f>
        <v>0</v>
      </c>
      <c r="D9" s="37" t="str">
        <f>IF(C9=ответы!D9,"правильно",IF(C9&lt;ответы!D9,"а3",""))</f>
        <v>а3</v>
      </c>
      <c r="E9" s="36">
        <f t="shared" si="0"/>
        <v>0</v>
      </c>
      <c r="F9" s="26"/>
      <c r="G9" s="26"/>
      <c r="H9" s="46"/>
      <c r="I9" s="46"/>
      <c r="J9" s="46"/>
      <c r="K9" s="46"/>
      <c r="L9" s="46"/>
      <c r="M9" s="26"/>
      <c r="N9" s="26"/>
      <c r="O9" s="26"/>
    </row>
    <row r="10" spans="1:15" ht="39.75" customHeight="1">
      <c r="A10" s="70"/>
      <c r="B10" s="70"/>
      <c r="C10" s="36">
        <f>'вопрос 7'!N13</f>
        <v>0</v>
      </c>
      <c r="D10" s="37" t="str">
        <f>IF(C10=ответы!D10,"правильно",IF(C10&lt;ответы!D10,"б1",""))</f>
        <v>б1</v>
      </c>
      <c r="E10" s="36">
        <f t="shared" si="0"/>
        <v>0</v>
      </c>
      <c r="F10" s="26"/>
      <c r="G10" s="26"/>
      <c r="H10" s="46"/>
      <c r="I10" s="46"/>
      <c r="J10" s="46"/>
      <c r="K10" s="46"/>
      <c r="L10" s="46"/>
      <c r="M10" s="26"/>
      <c r="N10" s="26"/>
      <c r="O10" s="26"/>
    </row>
    <row r="11" spans="1:15" ht="39.75" customHeight="1">
      <c r="A11" s="70"/>
      <c r="B11" s="70"/>
      <c r="C11" s="36">
        <f>'вопрос 7'!N15</f>
        <v>0</v>
      </c>
      <c r="D11" s="37" t="str">
        <f>IF(C11=ответы!D11,"правильно",IF(C11&lt;ответы!D11,"в2",""))</f>
        <v>в2</v>
      </c>
      <c r="E11" s="36">
        <f t="shared" si="0"/>
        <v>0</v>
      </c>
      <c r="F11" s="26"/>
      <c r="G11" s="26"/>
      <c r="H11" s="46"/>
      <c r="I11" s="46"/>
      <c r="J11" s="46"/>
      <c r="K11" s="46"/>
      <c r="L11" s="46"/>
      <c r="M11" s="26"/>
      <c r="N11" s="26"/>
      <c r="O11" s="26"/>
    </row>
    <row r="12" spans="1:15" ht="39.75" customHeight="1">
      <c r="A12" s="69">
        <v>8</v>
      </c>
      <c r="B12" s="66" t="s">
        <v>43</v>
      </c>
      <c r="C12" s="36" t="str">
        <f>IF('вопрос 8'!R13,"земледелие",0)</f>
        <v>земледелие</v>
      </c>
      <c r="D12" s="37" t="str">
        <f>IF(C12=ответы!D12,"правильно",IF(C12&lt;ответы!D12,"земледелие",""))</f>
        <v>правильно</v>
      </c>
      <c r="E12" s="36">
        <f t="shared" si="0"/>
        <v>1</v>
      </c>
      <c r="F12" s="26"/>
      <c r="G12" s="26"/>
      <c r="H12" s="46"/>
      <c r="I12" s="46"/>
      <c r="J12" s="46"/>
      <c r="K12" s="46"/>
      <c r="L12" s="46"/>
      <c r="M12" s="26"/>
      <c r="N12" s="26"/>
      <c r="O12" s="26"/>
    </row>
    <row r="13" spans="1:15" ht="39.75" customHeight="1">
      <c r="A13" s="70"/>
      <c r="B13" s="67"/>
      <c r="C13" s="36" t="str">
        <f>IF('вопрос 8'!R15,"скотоводство",0)</f>
        <v>скотоводство</v>
      </c>
      <c r="D13" s="36" t="str">
        <f>IF(C13=ответы!D13,"правильно",IF(C13&lt;ответы!D13,"скотоводство ",""))</f>
        <v>правильно</v>
      </c>
      <c r="E13" s="36">
        <f t="shared" si="0"/>
        <v>1</v>
      </c>
      <c r="F13" s="26"/>
      <c r="G13" s="26"/>
      <c r="H13" s="46"/>
      <c r="I13" s="46"/>
      <c r="J13" s="46"/>
      <c r="K13" s="46"/>
      <c r="L13" s="46"/>
      <c r="M13" s="26"/>
      <c r="N13" s="26"/>
      <c r="O13" s="26"/>
    </row>
    <row r="14" spans="1:15" ht="39.75" customHeight="1">
      <c r="A14" s="70"/>
      <c r="B14" s="67"/>
      <c r="C14" s="36" t="str">
        <f>IF('вопрос 8'!R17,"огородничество",0)</f>
        <v>огородничество</v>
      </c>
      <c r="D14" s="37" t="str">
        <f>IF(C14=ответы!D14,"правильно",IF(C14&lt;ответы!D14,"огородничество ",""))</f>
        <v>правильно</v>
      </c>
      <c r="E14" s="36">
        <f t="shared" si="0"/>
        <v>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39.75" customHeight="1">
      <c r="A15" s="70"/>
      <c r="B15" s="67"/>
      <c r="C15" s="38" t="str">
        <f>IF('вопрос 8'!R19=TRUE,"шелководство","0")</f>
        <v>шелководство</v>
      </c>
      <c r="D15" s="37" t="str">
        <f>IF(C15="шелководство","не правильно",IF(C15="0","правильно",""))</f>
        <v>не правильно</v>
      </c>
      <c r="E15" s="36">
        <f t="shared" si="0"/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39.75" customHeight="1">
      <c r="A16" s="70"/>
      <c r="B16" s="67"/>
      <c r="C16" s="36" t="str">
        <f>IF('вопрос 8'!R21,"ремесло",0)</f>
        <v>ремесло</v>
      </c>
      <c r="D16" s="37" t="str">
        <f>IF(C16=ответы!D16,"правильно",IF(C16&lt;ответы!D16,"ремесло",""))</f>
        <v>правильно</v>
      </c>
      <c r="E16" s="36">
        <f t="shared" si="0"/>
        <v>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39.75" customHeight="1">
      <c r="A17" s="70"/>
      <c r="B17" s="67"/>
      <c r="C17" s="36" t="str">
        <f>IF('вопрос 8'!R23=TRUE,"виноградарство","0")</f>
        <v>0</v>
      </c>
      <c r="D17" s="37" t="str">
        <f>IF(C17="виноградарство","не правильно",IF(C17="0","правильно",""))</f>
        <v>правильно</v>
      </c>
      <c r="E17" s="36">
        <f t="shared" si="0"/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39.75" customHeight="1">
      <c r="A18" s="36">
        <v>9</v>
      </c>
      <c r="B18" s="36" t="s">
        <v>77</v>
      </c>
      <c r="C18" s="36">
        <f>IF('вопрос 9'!Q25="1",1,0)</f>
        <v>0</v>
      </c>
      <c r="D18" s="37" t="str">
        <f>IF(C18=ответы!D18,"правильно",IF(C18&lt;ответы!D18,"а","а"))</f>
        <v>а</v>
      </c>
      <c r="E18" s="36">
        <f t="shared" si="0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39.75" customHeight="1">
      <c r="A19" s="79">
        <v>10</v>
      </c>
      <c r="B19" s="66" t="s">
        <v>79</v>
      </c>
      <c r="C19" s="36">
        <f>'вопрос 10'!G12</f>
        <v>0</v>
      </c>
      <c r="D19" s="37" t="str">
        <f>IF(C19=ответы!D19,"правильно",IF(C19&lt;ответы!D19,"Правда Ярослава","Правда Ярослава"))</f>
        <v>Правда Ярослава</v>
      </c>
      <c r="E19" s="36">
        <f t="shared" si="0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39.75" customHeight="1">
      <c r="A20" s="80"/>
      <c r="B20" s="67"/>
      <c r="C20" s="36">
        <f>'вопрос 10'!G15</f>
        <v>0</v>
      </c>
      <c r="D20" s="37" t="str">
        <f>IF(C20=ответы!D20,"правильно",IF(C20&lt;ответы!D20,"Правда Ярославичей","Правда Ярославичей"))</f>
        <v>Правда Ярославичей</v>
      </c>
      <c r="E20" s="36">
        <f t="shared" si="0"/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80.25" customHeight="1">
      <c r="A21" s="80"/>
      <c r="B21" s="67"/>
      <c r="C21" s="37">
        <f>'вопрос 10'!G18</f>
        <v>0</v>
      </c>
      <c r="D21" s="37" t="str">
        <f>IF(C21=ответы!D21,"правильно",IF(C21&lt;ответы!D21,"Устав Владимира Мономаха","Устав Владимира Мономаха"))</f>
        <v>Устав Владимира Мономаха</v>
      </c>
      <c r="E21" s="36">
        <f t="shared" si="0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39.75" customHeight="1">
      <c r="A22" s="76" t="s">
        <v>68</v>
      </c>
      <c r="B22" s="77"/>
      <c r="C22" s="77"/>
      <c r="D22" s="78"/>
      <c r="E22" s="36">
        <f>SUM(E3:E21)</f>
        <v>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 customHeight="1">
      <c r="A23" s="35"/>
      <c r="B23" s="35"/>
      <c r="C23" s="35"/>
      <c r="D23" s="35"/>
      <c r="E23" s="35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 customHeight="1">
      <c r="A24" s="35"/>
      <c r="B24" s="35"/>
      <c r="C24" s="35"/>
      <c r="D24" s="35"/>
      <c r="E24" s="35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customHeight="1">
      <c r="A25" s="35"/>
      <c r="B25" s="35"/>
      <c r="C25" s="35"/>
      <c r="D25" s="35"/>
      <c r="E25" s="35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customHeight="1">
      <c r="A26" s="35"/>
      <c r="B26" s="35"/>
      <c r="C26" s="35"/>
      <c r="D26" s="35"/>
      <c r="E26" s="3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5" customHeight="1">
      <c r="A27" s="35"/>
      <c r="B27" s="35"/>
      <c r="C27" s="35"/>
      <c r="D27" s="35"/>
      <c r="E27" s="35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5" customHeight="1">
      <c r="A28" s="35"/>
      <c r="B28" s="35"/>
      <c r="C28" s="35"/>
      <c r="D28" s="35"/>
      <c r="E28" s="35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5" customHeight="1">
      <c r="A29" s="35"/>
      <c r="B29" s="35"/>
      <c r="C29" s="35"/>
      <c r="D29" s="35"/>
      <c r="E29" s="35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42" spans="5:14" ht="18.75">
      <c r="E42" s="5"/>
      <c r="F42" s="7"/>
      <c r="G42" s="7"/>
      <c r="H42" s="5"/>
      <c r="I42" s="5"/>
      <c r="J42" s="5"/>
      <c r="K42" s="5"/>
      <c r="L42" s="5"/>
      <c r="M42" s="5"/>
      <c r="N42" s="5"/>
    </row>
    <row r="43" spans="5:14" ht="15"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5:14" ht="15"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5:14" ht="18.75">
      <c r="E45" s="5"/>
      <c r="F45" s="6"/>
      <c r="G45" s="5"/>
      <c r="H45" s="5"/>
      <c r="I45" s="5"/>
      <c r="J45" s="5"/>
      <c r="K45" s="5"/>
      <c r="L45" s="5"/>
      <c r="M45" s="5"/>
      <c r="N45" s="5"/>
    </row>
    <row r="46" spans="5:14" ht="15"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5:14" ht="15"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5:14" ht="15" customHeight="1">
      <c r="E48" s="5"/>
      <c r="F48" s="8"/>
      <c r="G48" s="8"/>
      <c r="H48" s="8"/>
      <c r="I48" s="8"/>
      <c r="J48" s="8"/>
      <c r="K48" s="8"/>
      <c r="L48" s="8"/>
      <c r="M48" s="8"/>
      <c r="N48" s="5"/>
    </row>
    <row r="49" spans="5:14" ht="15" customHeight="1">
      <c r="E49" s="5"/>
      <c r="F49" s="8"/>
      <c r="G49" s="8"/>
      <c r="H49" s="8"/>
      <c r="I49" s="8"/>
      <c r="J49" s="8"/>
      <c r="K49" s="8"/>
      <c r="L49" s="8"/>
      <c r="M49" s="8"/>
      <c r="N49" s="5"/>
    </row>
    <row r="50" spans="5:14" ht="15" customHeight="1">
      <c r="E50" s="5"/>
      <c r="F50" s="8"/>
      <c r="G50" s="8"/>
      <c r="H50" s="8"/>
      <c r="I50" s="8"/>
      <c r="J50" s="8"/>
      <c r="K50" s="8"/>
      <c r="L50" s="8"/>
      <c r="M50" s="8"/>
      <c r="N50" s="5"/>
    </row>
    <row r="51" spans="5:14" ht="15"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5:14" ht="18.75">
      <c r="E52" s="5"/>
      <c r="F52" s="6"/>
      <c r="G52" s="5"/>
      <c r="H52" s="5"/>
      <c r="I52" s="5"/>
      <c r="J52" s="5"/>
      <c r="K52" s="5"/>
      <c r="L52" s="5"/>
      <c r="M52" s="5"/>
      <c r="N52" s="5"/>
    </row>
    <row r="53" spans="5:14" ht="15"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sheetProtection/>
  <mergeCells count="11">
    <mergeCell ref="G3:O3"/>
    <mergeCell ref="I4:O4"/>
    <mergeCell ref="H5:N5"/>
    <mergeCell ref="A1:E1"/>
    <mergeCell ref="A22:D22"/>
    <mergeCell ref="A9:A11"/>
    <mergeCell ref="B9:B11"/>
    <mergeCell ref="B12:B17"/>
    <mergeCell ref="A12:A17"/>
    <mergeCell ref="A19:A21"/>
    <mergeCell ref="B19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3:O27"/>
  <sheetViews>
    <sheetView zoomScalePageLayoutView="0" workbookViewId="0" topLeftCell="A1">
      <selection activeCell="E26" sqref="E26"/>
    </sheetView>
  </sheetViews>
  <sheetFormatPr defaultColWidth="9.140625" defaultRowHeight="15"/>
  <sheetData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23.25">
      <c r="C4" s="3"/>
      <c r="D4" s="48" t="s">
        <v>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1"/>
    </row>
    <row r="5" spans="3:15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>
      <c r="C7" s="1"/>
      <c r="D7" s="49" t="s">
        <v>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1"/>
    </row>
    <row r="8" spans="3:15" ht="15">
      <c r="C8" s="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"/>
    </row>
    <row r="9" spans="3:15" ht="15" customHeight="1"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"/>
    </row>
    <row r="10" spans="3:15" ht="15" customHeight="1">
      <c r="C10" s="1"/>
      <c r="D10" s="50" t="s">
        <v>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"/>
    </row>
    <row r="11" spans="3:15" ht="15" customHeight="1">
      <c r="C11" s="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"/>
    </row>
    <row r="12" spans="3:15" ht="15" customHeight="1">
      <c r="C12" s="1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"/>
    </row>
    <row r="13" spans="3:15" ht="15" customHeight="1">
      <c r="C13" s="1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"/>
    </row>
    <row r="14" spans="3:15" ht="15" customHeight="1"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"/>
    </row>
    <row r="15" spans="3:15" ht="15" customHeight="1">
      <c r="C15" s="1"/>
      <c r="D15" s="49" t="s">
        <v>1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1"/>
    </row>
    <row r="16" spans="3:15" ht="15" customHeight="1">
      <c r="C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"/>
    </row>
    <row r="17" spans="3:15" ht="15">
      <c r="C17" s="1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"/>
    </row>
    <row r="18" spans="3:15" ht="15"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3:15" ht="15"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</row>
    <row r="20" spans="3:15" ht="15"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3:15" ht="15"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</row>
    <row r="22" spans="3:15" ht="15"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"/>
    </row>
    <row r="23" spans="3:15" ht="15"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"/>
    </row>
    <row r="24" spans="3:15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4">
    <mergeCell ref="D4:N4"/>
    <mergeCell ref="D7:N8"/>
    <mergeCell ref="D10:N13"/>
    <mergeCell ref="D15:N1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3:O27"/>
  <sheetViews>
    <sheetView zoomScalePageLayoutView="0" workbookViewId="0" topLeftCell="C1">
      <selection activeCell="D16" sqref="D16:N16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4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3" t="s">
        <v>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1"/>
    </row>
    <row r="8" spans="3:15" ht="15" customHeight="1">
      <c r="C8" s="1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/>
    </row>
    <row r="9" spans="3:15" ht="15" customHeight="1">
      <c r="C9" s="1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3:15" ht="24.75" customHeight="1">
      <c r="C13" s="1"/>
      <c r="D13" s="55" t="s">
        <v>6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</row>
    <row r="14" spans="3:15" ht="15" customHeight="1"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</row>
    <row r="15" spans="3:15" ht="15" customHeight="1"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</row>
    <row r="16" spans="3:15" ht="22.5" customHeight="1">
      <c r="C16" s="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"/>
    </row>
    <row r="17" spans="3:15" ht="1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4">
    <mergeCell ref="D5:F5"/>
    <mergeCell ref="D7:N9"/>
    <mergeCell ref="D16:N16"/>
    <mergeCell ref="D13:N13"/>
  </mergeCells>
  <dataValidations count="1">
    <dataValidation type="list" allowBlank="1" showInputMessage="1" showErrorMessage="1" sqref="D16:N16">
      <formula1>"по Днепру и Черному морю,  по Волге,  через Кавказ"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C3:O27"/>
  <sheetViews>
    <sheetView zoomScalePageLayoutView="0" workbookViewId="0" topLeftCell="A1">
      <selection activeCell="D16" sqref="D16:N16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9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48" t="s">
        <v>10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</row>
    <row r="8" spans="3:15" ht="15" customHeight="1">
      <c r="C8" s="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"/>
    </row>
    <row r="9" spans="3:15" ht="15" customHeight="1">
      <c r="C9" s="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</row>
    <row r="13" spans="3:15" ht="15" customHeight="1">
      <c r="C13" s="1"/>
      <c r="D13" s="55" t="s">
        <v>6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</row>
    <row r="14" spans="3:15" ht="15" customHeight="1"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</row>
    <row r="15" spans="3:15" ht="15" customHeight="1"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</row>
    <row r="16" spans="3:15" ht="25.5" customHeight="1">
      <c r="C16" s="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"/>
    </row>
    <row r="17" spans="3:15" ht="1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4">
    <mergeCell ref="D5:F5"/>
    <mergeCell ref="D7:N9"/>
    <mergeCell ref="D13:N13"/>
    <mergeCell ref="D16:N16"/>
  </mergeCells>
  <dataValidations count="1">
    <dataValidation type="list" allowBlank="1" showInputMessage="1" showErrorMessage="1" sqref="D16:N16">
      <formula1>"князь или его наместники, городской совет – ратуша, богатые купцы"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C3:O27"/>
  <sheetViews>
    <sheetView zoomScalePageLayoutView="0" workbookViewId="0" topLeftCell="A1">
      <selection activeCell="D15" sqref="D15:N15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11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48" t="s">
        <v>12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</row>
    <row r="8" spans="3:15" ht="15" customHeight="1">
      <c r="C8" s="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"/>
    </row>
    <row r="9" spans="3:15" ht="15" customHeight="1">
      <c r="C9" s="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</row>
    <row r="13" spans="3:15" ht="15" customHeight="1">
      <c r="C13" s="1"/>
      <c r="D13" s="55" t="s">
        <v>6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</row>
    <row r="14" spans="3:15" ht="15" customHeight="1"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</row>
    <row r="15" spans="3:15" ht="24" customHeight="1">
      <c r="C15" s="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"/>
    </row>
    <row r="16" spans="3:15" ht="15" customHeight="1"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</row>
    <row r="17" spans="3:15" ht="1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4">
    <mergeCell ref="D5:F5"/>
    <mergeCell ref="D7:N9"/>
    <mergeCell ref="D13:N13"/>
    <mergeCell ref="D15:N15"/>
  </mergeCells>
  <dataValidations count="1">
    <dataValidation type="list" allowBlank="1" showInputMessage="1" showErrorMessage="1" sqref="D15:N15">
      <formula1>"татары, печенеги, половцы"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C3:O32"/>
  <sheetViews>
    <sheetView zoomScalePageLayoutView="0" workbookViewId="0" topLeftCell="C1">
      <selection activeCell="J16" sqref="J16:K18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13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48" t="s">
        <v>14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</row>
    <row r="8" spans="3:15" ht="15" customHeight="1">
      <c r="C8" s="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"/>
    </row>
    <row r="9" spans="3:15" ht="15" customHeight="1">
      <c r="C9" s="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</row>
    <row r="13" spans="3:15" ht="15" customHeight="1">
      <c r="C13" s="1"/>
      <c r="D13" s="55" t="s">
        <v>18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</row>
    <row r="14" spans="3:15" ht="15" customHeight="1"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</row>
    <row r="15" spans="3:15" ht="15" customHeight="1"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</row>
    <row r="16" spans="3:15" ht="15" customHeight="1">
      <c r="C16" s="1"/>
      <c r="D16" s="56" t="s">
        <v>15</v>
      </c>
      <c r="E16" s="56"/>
      <c r="F16" s="56"/>
      <c r="G16" s="56"/>
      <c r="H16" s="2"/>
      <c r="I16" s="2"/>
      <c r="J16" s="58"/>
      <c r="K16" s="58"/>
      <c r="L16" s="2"/>
      <c r="M16" s="2"/>
      <c r="N16" s="1"/>
      <c r="O16" s="1"/>
    </row>
    <row r="17" spans="3:15" ht="15" customHeight="1">
      <c r="C17" s="1"/>
      <c r="D17" s="56"/>
      <c r="E17" s="56"/>
      <c r="F17" s="56"/>
      <c r="G17" s="56"/>
      <c r="H17" s="1"/>
      <c r="I17" s="1"/>
      <c r="J17" s="58"/>
      <c r="K17" s="58"/>
      <c r="L17" s="1"/>
      <c r="M17" s="1"/>
      <c r="N17" s="1"/>
      <c r="O17" s="1"/>
    </row>
    <row r="18" spans="3:15" ht="15" customHeight="1">
      <c r="C18" s="1"/>
      <c r="D18" s="56"/>
      <c r="E18" s="56"/>
      <c r="F18" s="56"/>
      <c r="G18" s="56"/>
      <c r="H18" s="1"/>
      <c r="I18" s="1"/>
      <c r="J18" s="58"/>
      <c r="K18" s="58"/>
      <c r="L18" s="1"/>
      <c r="M18" s="1"/>
      <c r="N18" s="1"/>
      <c r="O18" s="1"/>
    </row>
    <row r="19" spans="3:15" ht="15" customHeight="1">
      <c r="C19" s="1"/>
      <c r="D19" s="13"/>
      <c r="E19" s="13"/>
      <c r="F19" s="13"/>
      <c r="G19" s="13"/>
      <c r="H19" s="1"/>
      <c r="I19" s="1"/>
      <c r="J19" s="1"/>
      <c r="K19" s="1"/>
      <c r="L19" s="1"/>
      <c r="M19" s="1"/>
      <c r="N19" s="1"/>
      <c r="O19" s="1"/>
    </row>
    <row r="20" spans="3:15" ht="15" customHeight="1">
      <c r="C20" s="1"/>
      <c r="D20" s="56" t="s">
        <v>16</v>
      </c>
      <c r="E20" s="56"/>
      <c r="F20" s="56"/>
      <c r="G20" s="56"/>
      <c r="H20" s="1"/>
      <c r="I20" s="1"/>
      <c r="J20" s="1"/>
      <c r="K20" s="1"/>
      <c r="L20" s="1"/>
      <c r="M20" s="1"/>
      <c r="N20" s="1"/>
      <c r="O20" s="1"/>
    </row>
    <row r="21" spans="3:15" ht="15" customHeight="1">
      <c r="C21" s="1"/>
      <c r="D21" s="56"/>
      <c r="E21" s="56"/>
      <c r="F21" s="56"/>
      <c r="G21" s="56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56"/>
      <c r="E22" s="56"/>
      <c r="F22" s="56"/>
      <c r="G22" s="56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57" t="s">
        <v>17</v>
      </c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57"/>
      <c r="E25" s="57"/>
      <c r="F25" s="57"/>
      <c r="G25" s="57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57"/>
      <c r="E26" s="57"/>
      <c r="F26" s="57"/>
      <c r="G26" s="57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30" ht="15.75">
      <c r="D30" s="9"/>
    </row>
    <row r="31" ht="15.75">
      <c r="D31" s="10"/>
    </row>
    <row r="32" ht="15.75">
      <c r="D32" s="11"/>
    </row>
  </sheetData>
  <sheetProtection/>
  <mergeCells count="7">
    <mergeCell ref="D20:G22"/>
    <mergeCell ref="D24:G26"/>
    <mergeCell ref="J16:K18"/>
    <mergeCell ref="D5:F5"/>
    <mergeCell ref="D7:N9"/>
    <mergeCell ref="D13:N13"/>
    <mergeCell ref="D16:G1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C3:O27"/>
  <sheetViews>
    <sheetView zoomScalePageLayoutView="0" workbookViewId="0" topLeftCell="C1">
      <selection activeCell="D16" sqref="D16:N18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19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9" t="s">
        <v>20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</row>
    <row r="8" spans="3:15" ht="15" customHeight="1">
      <c r="C8" s="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3:15" ht="18.75" customHeight="1">
      <c r="C9" s="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15" customHeight="1"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</row>
    <row r="13" spans="3:15" ht="15" customHeight="1">
      <c r="C13" s="1"/>
      <c r="D13" s="55" t="s">
        <v>21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</row>
    <row r="14" spans="3:15" ht="15" customHeight="1"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</row>
    <row r="15" spans="3:15" ht="15" customHeight="1"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</row>
    <row r="16" spans="3:15" ht="15" customHeight="1">
      <c r="C16" s="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1"/>
    </row>
    <row r="17" spans="3:15" ht="15" customHeight="1">
      <c r="C17" s="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1"/>
    </row>
    <row r="18" spans="3:15" ht="15" customHeight="1">
      <c r="C18" s="1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"/>
    </row>
    <row r="19" spans="3:15" ht="1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4">
    <mergeCell ref="D5:F5"/>
    <mergeCell ref="D7:N9"/>
    <mergeCell ref="D13:N13"/>
    <mergeCell ref="D16:N1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C3:O30"/>
  <sheetViews>
    <sheetView zoomScalePageLayoutView="0" workbookViewId="0" topLeftCell="C5">
      <selection activeCell="G19" sqref="G19:K20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22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9" t="s">
        <v>23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</row>
    <row r="8" spans="3:15" ht="15" customHeight="1">
      <c r="C8" s="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3:15" ht="15" customHeight="1">
      <c r="C9" s="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8" customHeight="1">
      <c r="C11" s="1"/>
      <c r="D11" s="15"/>
      <c r="E11" s="62" t="s">
        <v>25</v>
      </c>
      <c r="F11" s="62"/>
      <c r="G11" s="62"/>
      <c r="H11" s="62"/>
      <c r="I11" s="18"/>
      <c r="J11" s="62" t="s">
        <v>26</v>
      </c>
      <c r="K11" s="62"/>
      <c r="L11" s="62"/>
      <c r="M11" s="62"/>
      <c r="N11" s="1"/>
      <c r="O11" s="1"/>
    </row>
    <row r="12" spans="3:15" ht="18" customHeight="1">
      <c r="C12" s="1"/>
      <c r="D12" s="1"/>
      <c r="E12" s="19"/>
      <c r="F12" s="19"/>
      <c r="G12" s="19"/>
      <c r="H12" s="19"/>
      <c r="I12" s="19"/>
      <c r="J12" s="19"/>
      <c r="K12" s="19"/>
      <c r="L12" s="19"/>
      <c r="M12" s="19"/>
      <c r="N12" s="1"/>
      <c r="O12" s="1"/>
    </row>
    <row r="13" spans="3:15" ht="18" customHeight="1">
      <c r="C13" s="1"/>
      <c r="D13" s="1"/>
      <c r="E13" s="62" t="s">
        <v>27</v>
      </c>
      <c r="F13" s="62"/>
      <c r="G13" s="62"/>
      <c r="H13" s="62"/>
      <c r="I13" s="18"/>
      <c r="J13" s="62" t="s">
        <v>28</v>
      </c>
      <c r="K13" s="62"/>
      <c r="L13" s="62"/>
      <c r="M13" s="62"/>
      <c r="N13" s="1"/>
      <c r="O13" s="1"/>
    </row>
    <row r="14" spans="3:15" ht="18" customHeight="1">
      <c r="C14" s="1"/>
      <c r="D14" s="1"/>
      <c r="E14" s="19"/>
      <c r="F14" s="19"/>
      <c r="G14" s="19"/>
      <c r="H14" s="19"/>
      <c r="I14" s="19"/>
      <c r="J14" s="19"/>
      <c r="K14" s="19"/>
      <c r="L14" s="19"/>
      <c r="M14" s="19"/>
      <c r="N14" s="1"/>
      <c r="O14" s="1"/>
    </row>
    <row r="15" spans="3:15" ht="18" customHeight="1">
      <c r="C15" s="1"/>
      <c r="D15" s="1"/>
      <c r="E15" s="63" t="s">
        <v>29</v>
      </c>
      <c r="F15" s="63"/>
      <c r="G15" s="63"/>
      <c r="H15" s="63"/>
      <c r="I15" s="19"/>
      <c r="J15" s="63" t="s">
        <v>30</v>
      </c>
      <c r="K15" s="63"/>
      <c r="L15" s="63"/>
      <c r="M15" s="63"/>
      <c r="N15" s="1"/>
      <c r="O15" s="1"/>
    </row>
    <row r="16" spans="3:15" ht="15" customHeight="1"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</row>
    <row r="17" spans="3:15" ht="15" customHeight="1">
      <c r="C17" s="1"/>
      <c r="D17" s="55" t="s">
        <v>24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"/>
    </row>
    <row r="18" spans="3:15" ht="1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>
      <c r="C19" s="1"/>
      <c r="D19" s="1"/>
      <c r="E19" s="1"/>
      <c r="F19" s="1"/>
      <c r="G19" s="54"/>
      <c r="H19" s="54"/>
      <c r="I19" s="54"/>
      <c r="J19" s="54"/>
      <c r="K19" s="54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54"/>
      <c r="H20" s="54"/>
      <c r="I20" s="54"/>
      <c r="J20" s="54"/>
      <c r="K20" s="54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30" spans="5:12" ht="15.75">
      <c r="E30" s="61"/>
      <c r="F30" s="61"/>
      <c r="G30" s="61"/>
      <c r="H30" s="61"/>
      <c r="I30" s="61"/>
      <c r="J30" s="61"/>
      <c r="K30" s="61"/>
      <c r="L30" s="61"/>
    </row>
  </sheetData>
  <sheetProtection/>
  <mergeCells count="11">
    <mergeCell ref="E15:H15"/>
    <mergeCell ref="G19:K20"/>
    <mergeCell ref="D5:F5"/>
    <mergeCell ref="D7:N9"/>
    <mergeCell ref="D17:N17"/>
    <mergeCell ref="E30:L30"/>
    <mergeCell ref="E11:H11"/>
    <mergeCell ref="J11:M11"/>
    <mergeCell ref="E13:H13"/>
    <mergeCell ref="J13:M13"/>
    <mergeCell ref="J15:M15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C3:O31"/>
  <sheetViews>
    <sheetView zoomScalePageLayoutView="0" workbookViewId="0" topLeftCell="C1">
      <selection activeCell="N15" sqref="N15"/>
    </sheetView>
  </sheetViews>
  <sheetFormatPr defaultColWidth="9.140625" defaultRowHeight="15"/>
  <sheetData>
    <row r="3" spans="3:15" ht="1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5" customHeight="1">
      <c r="C5" s="1"/>
      <c r="D5" s="51" t="s">
        <v>31</v>
      </c>
      <c r="E5" s="52"/>
      <c r="F5" s="52"/>
      <c r="G5" s="1"/>
      <c r="H5" s="1"/>
      <c r="I5" s="1"/>
      <c r="J5" s="1"/>
      <c r="K5" s="1"/>
      <c r="L5" s="1"/>
      <c r="M5" s="1"/>
      <c r="N5" s="1"/>
      <c r="O5" s="1"/>
    </row>
    <row r="6" spans="3:15" ht="1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5" customHeight="1">
      <c r="C7" s="1"/>
      <c r="D7" s="59" t="s">
        <v>32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</row>
    <row r="8" spans="3:15" ht="15" customHeight="1">
      <c r="C8" s="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"/>
    </row>
    <row r="9" spans="3:15" ht="15" customHeight="1">
      <c r="C9" s="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1"/>
    </row>
    <row r="10" spans="3:15" ht="1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ht="18" customHeight="1">
      <c r="C11" s="1"/>
      <c r="D11" s="62" t="s">
        <v>33</v>
      </c>
      <c r="E11" s="62"/>
      <c r="F11" s="18"/>
      <c r="G11" s="62" t="s">
        <v>36</v>
      </c>
      <c r="H11" s="62"/>
      <c r="I11" s="62"/>
      <c r="J11" s="62"/>
      <c r="K11" s="62"/>
      <c r="L11" s="23"/>
      <c r="M11" s="27" t="s">
        <v>39</v>
      </c>
      <c r="N11" s="25"/>
      <c r="O11" s="1"/>
    </row>
    <row r="12" spans="3:15" ht="18" customHeight="1">
      <c r="C12" s="1"/>
      <c r="D12" s="18"/>
      <c r="E12" s="19"/>
      <c r="F12" s="19"/>
      <c r="G12" s="19"/>
      <c r="H12" s="19"/>
      <c r="I12" s="19"/>
      <c r="J12" s="19"/>
      <c r="K12" s="19"/>
      <c r="L12" s="19"/>
      <c r="M12" s="28"/>
      <c r="N12" s="16"/>
      <c r="O12" s="1"/>
    </row>
    <row r="13" spans="3:15" ht="18" customHeight="1">
      <c r="C13" s="1"/>
      <c r="D13" s="62" t="s">
        <v>34</v>
      </c>
      <c r="E13" s="62"/>
      <c r="F13" s="18"/>
      <c r="G13" s="62" t="s">
        <v>37</v>
      </c>
      <c r="H13" s="62"/>
      <c r="I13" s="62"/>
      <c r="J13" s="62"/>
      <c r="K13" s="62"/>
      <c r="L13" s="23"/>
      <c r="M13" s="27" t="s">
        <v>40</v>
      </c>
      <c r="N13" s="25"/>
      <c r="O13" s="1"/>
    </row>
    <row r="14" spans="3:15" ht="18" customHeight="1">
      <c r="C14" s="1"/>
      <c r="D14" s="18"/>
      <c r="E14" s="19"/>
      <c r="F14" s="19"/>
      <c r="G14" s="19"/>
      <c r="H14" s="19"/>
      <c r="I14" s="19"/>
      <c r="J14" s="19"/>
      <c r="K14" s="19"/>
      <c r="L14" s="19"/>
      <c r="M14" s="28"/>
      <c r="N14" s="16"/>
      <c r="O14" s="1"/>
    </row>
    <row r="15" spans="3:15" ht="18" customHeight="1">
      <c r="C15" s="1"/>
      <c r="D15" s="62" t="s">
        <v>35</v>
      </c>
      <c r="E15" s="62"/>
      <c r="F15" s="30"/>
      <c r="G15" s="63" t="s">
        <v>38</v>
      </c>
      <c r="H15" s="63"/>
      <c r="I15" s="63"/>
      <c r="J15" s="63"/>
      <c r="K15" s="63"/>
      <c r="L15" s="24"/>
      <c r="M15" s="29" t="s">
        <v>41</v>
      </c>
      <c r="N15" s="25"/>
      <c r="O15" s="1"/>
    </row>
    <row r="16" spans="3:15" ht="15" customHeight="1"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</row>
    <row r="17" spans="3:15" ht="15" customHeight="1"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"/>
    </row>
    <row r="18" spans="3:15" ht="1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5" customHeight="1">
      <c r="C19" s="1"/>
      <c r="D19" s="1"/>
      <c r="E19" s="1"/>
      <c r="F19" s="1"/>
      <c r="G19" s="21"/>
      <c r="H19" s="21"/>
      <c r="I19" s="21"/>
      <c r="J19" s="21"/>
      <c r="K19" s="21"/>
      <c r="L19" s="1"/>
      <c r="M19" s="1"/>
      <c r="N19" s="1"/>
      <c r="O19" s="1"/>
    </row>
    <row r="20" spans="3:15" ht="15" customHeight="1">
      <c r="C20" s="1"/>
      <c r="D20" s="1"/>
      <c r="E20" s="1"/>
      <c r="F20" s="1"/>
      <c r="G20" s="21"/>
      <c r="H20" s="21"/>
      <c r="I20" s="21"/>
      <c r="J20" s="21"/>
      <c r="K20" s="21"/>
      <c r="L20" s="1"/>
      <c r="M20" s="1"/>
      <c r="N20" s="1"/>
      <c r="O20" s="1"/>
    </row>
    <row r="21" spans="3:1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1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30" ht="15.75">
      <c r="E30" s="14"/>
    </row>
    <row r="31" ht="15.75">
      <c r="E31" s="14"/>
    </row>
  </sheetData>
  <sheetProtection/>
  <mergeCells count="8">
    <mergeCell ref="D5:F5"/>
    <mergeCell ref="D7:N9"/>
    <mergeCell ref="D11:E11"/>
    <mergeCell ref="D13:E13"/>
    <mergeCell ref="D15:E15"/>
    <mergeCell ref="G11:K11"/>
    <mergeCell ref="G13:K13"/>
    <mergeCell ref="G15:K15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brykova.ov</dc:creator>
  <cp:keywords/>
  <dc:description/>
  <cp:lastModifiedBy>Ольга Брыкова</cp:lastModifiedBy>
  <dcterms:created xsi:type="dcterms:W3CDTF">2010-08-13T06:38:26Z</dcterms:created>
  <dcterms:modified xsi:type="dcterms:W3CDTF">2012-01-24T07:50:35Z</dcterms:modified>
  <cp:category/>
  <cp:version/>
  <cp:contentType/>
  <cp:contentStatus/>
</cp:coreProperties>
</file>